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4" activeTab="0"/>
  </bookViews>
  <sheets>
    <sheet name="прайс" sheetId="1" r:id="rId1"/>
  </sheets>
  <definedNames>
    <definedName name="_xlnm.Print_Area" localSheetId="0">'прайс'!$A$1:$C$14</definedName>
  </definedNames>
  <calcPr fullCalcOnLoad="1"/>
</workbook>
</file>

<file path=xl/sharedStrings.xml><?xml version="1.0" encoding="utf-8"?>
<sst xmlns="http://schemas.openxmlformats.org/spreadsheetml/2006/main" count="87" uniqueCount="76">
  <si>
    <t>к-во авто в программе</t>
  </si>
  <si>
    <t>% скидки</t>
  </si>
  <si>
    <t>скидка (грн)</t>
  </si>
  <si>
    <t>стоимость программы со скидкой</t>
  </si>
  <si>
    <t>Компьютерная программа "Авансовый отчет"</t>
  </si>
  <si>
    <t>Сверка оборотов (Дебетовых, Кредитовых) между фирмами в 1С Бухгалтерия</t>
  </si>
  <si>
    <t>Сверка оборотов по счетам 361-643 в 1С Бухгалтерия (Контроль правильности начисления НДС в 1С Бухгалтерия)</t>
  </si>
  <si>
    <t>Компьютерные программы</t>
  </si>
  <si>
    <t>Квитанция по оплате электроэнергии, программа с анализом расхода для квартиры, дома</t>
  </si>
  <si>
    <t>Программа учета расхода воды с анализом расхода для квартиры, дома</t>
  </si>
  <si>
    <t>Программы по 1С</t>
  </si>
  <si>
    <t>Стоимость выбранной Вами версии программы на одно авто, согласно прайса</t>
  </si>
  <si>
    <t>Общая стоимость программы</t>
  </si>
  <si>
    <t>Программы для расчета коммунальных услуг квартиры (дома) на одну квартиру</t>
  </si>
  <si>
    <t>Работаем в СНГ, оплата в валюте Вашей страны</t>
  </si>
  <si>
    <t>Программа формирования платежных поручений с журналами по дате, по №, по клиенту</t>
  </si>
  <si>
    <t>Другие программы</t>
  </si>
  <si>
    <t xml:space="preserve">Компьютерная программа проведение банка, импорт банка, проводки по банку, разноска банка по счетам </t>
  </si>
  <si>
    <t>Расчет стоимости программы "Путевой лист" на несколько авто(с учетом скидки)</t>
  </si>
  <si>
    <t>1111@1111.com.ua</t>
  </si>
  <si>
    <t>Программы продаются от ФОП</t>
  </si>
  <si>
    <t>Компьютерная программа счет-фактура, накладная, кассовый ордер(приходный), гарантийный талон, Украина(с НДС)</t>
  </si>
  <si>
    <t xml:space="preserve">Компьютерная программа счет-фактура, накладная, гарантийный талон, Украина (без НДС) </t>
  </si>
  <si>
    <t xml:space="preserve">Компьютерная программа счет-фактура, накладная, гарантийный талон (без НДС, отчеты на русском, для СНГ) </t>
  </si>
  <si>
    <t>Программы счет-фактура, накладная</t>
  </si>
  <si>
    <t>20$</t>
  </si>
  <si>
    <t>На остальные программы и услуги цена договорная, уточняйте</t>
  </si>
  <si>
    <t>Цена(грн)</t>
  </si>
  <si>
    <t>Компьютерные программы по обмену валют</t>
  </si>
  <si>
    <t>Компьютерные программы по учету, оплате коммунальных услуг, печать квитанций по оплате коммунальных услуг для ОСББ, ЖК, ОСМД, ТСЖ, ЖЭК, КП</t>
  </si>
  <si>
    <t>Компьютерные программы для авто, тракторов, техники по учету топлива, т.д.</t>
  </si>
  <si>
    <t>Путевой лист легкового автомобиля, типовая форма №3, учет топлива (ver.L)</t>
  </si>
  <si>
    <t>Путевой лист грузового автомобиля  типовая форма №2-ТН, учет топлива (ver.G)</t>
  </si>
  <si>
    <t>Путевой лист легковых (форма №3) и грузовых авто (форма №2-ТН) в одной программе (ver.GL)</t>
  </si>
  <si>
    <t>Путевой лист автобуса ( форма №3), учет топлива  (ver.A)</t>
  </si>
  <si>
    <t>Путевой лист автобуса (форма №6 (спец) - "незагального користування" (ver.H)</t>
  </si>
  <si>
    <t>Учетный лист тракториста-машиниста (полевые работы), в т.ч. для комбайна, аналитика агротехнических работ (ver.ТР)</t>
  </si>
  <si>
    <t>Учет топливных талонов (ver.Т)</t>
  </si>
  <si>
    <t>Учет шин (ver.S)</t>
  </si>
  <si>
    <t>Функция "напоминание" (ver.N)</t>
  </si>
  <si>
    <t>Для авто с ГБО, у которых одновременно используется 2 вида топлива (газ/бензин)(ver.2)</t>
  </si>
  <si>
    <t>Компьютерная программа "Командировочное удостоверение"</t>
  </si>
  <si>
    <t xml:space="preserve">Компьютерная программа Расчета потребления электроэнергии арендаторами </t>
  </si>
  <si>
    <t>Компьютерная программа "Складской учет"</t>
  </si>
  <si>
    <t>Программа "План и выполнение плана", расчет выполнения плана (по предприятию, цехам, участкам)</t>
  </si>
  <si>
    <t>Компьютерная программа Сверка сравнение аналитика массивов информации</t>
  </si>
  <si>
    <t xml:space="preserve">Компьютерная программа Cчет-фактура, накладная, кассовый ордер(приходный), гарантийный талон, Украина(с НДС) </t>
  </si>
  <si>
    <t>Путевой лист грузового автомобиля  типовая форма №2-ТН, учет топлива (ver.G)+ТТН (товарно-транспортная накладная)</t>
  </si>
  <si>
    <t>Путевой лист легкового автомобиля, типовая форма №3, грузового автомобиля  типовая форма №2-ТН, +ТТН (товарно-транспортная накладная)</t>
  </si>
  <si>
    <t>Путевой лист легкового автомобиля, типовая форма №3 +ТТН (товарно-транспортная накладная)</t>
  </si>
  <si>
    <t>Путевой лист легкового, грузового авто, трактора/техники в одной программе</t>
  </si>
  <si>
    <t xml:space="preserve">Заполните зеленые поля                        </t>
  </si>
  <si>
    <t>Количество авто (у Вас)</t>
  </si>
  <si>
    <t>Цена программы без учета количества авто/техники в программе</t>
  </si>
  <si>
    <t>Дополнения к программам "Путевой лист"  в % к стоимости програмы</t>
  </si>
  <si>
    <t>Название, версия Компьютерных программ</t>
  </si>
  <si>
    <t>Товарно-транспортная накладная ТТН Украина, Типовая форма №1-ТН</t>
  </si>
  <si>
    <t>Путевой лист легкового автомобиля, №3, грузового автомобиля  №2-ТН, +ТТН (товарно-транспортная накладная)</t>
  </si>
  <si>
    <t>Компьютерная программа "Учет канцтоваров"</t>
  </si>
  <si>
    <t>Компьютерная программа "Учету входящей корреспонденции (писем, почты)"</t>
  </si>
  <si>
    <t>Программа для экономистов "Расчет калькуляции, цены, себестоимости (UA, RU)"</t>
  </si>
  <si>
    <t>Компьютерная программа "Доверенность Украина"</t>
  </si>
  <si>
    <t>Компьютерная программа "Кассовая книга, формирование кассовых ордеров"</t>
  </si>
  <si>
    <t xml:space="preserve">Компьютерная программа Счет-фактура, накладная, гарантийный талон, Украина (без НДС) </t>
  </si>
  <si>
    <t xml:space="preserve">Компьютерная программа Счет-фактура, накладная, гарантийный талон (без НДС, отчеты на русском, для СНГ) </t>
  </si>
  <si>
    <t>*Цена на программы "Путевой лист", ТТН указана из расчета  на один автомобиль. Цена снижается на 10% на каждый последующий автомобиль, но не менее 200 грн/авто</t>
  </si>
  <si>
    <t>Путевой лист трактора, машины, погрузчика, агрегата (расчет топлива от отработанных м/час</t>
  </si>
  <si>
    <t xml:space="preserve"> https://1111.com.ua</t>
  </si>
  <si>
    <t>Тел/факс: /044/ 233-32-51; viber 06З 2ЗЗ З251</t>
  </si>
  <si>
    <t>Специализированніе програмы ТТН</t>
  </si>
  <si>
    <t xml:space="preserve">Компьютерная программа товарно-транспортная накладная ТТН Украина для Бетонных заводов, заводов по производству бетона, БСУ + Паспорт качества бетона </t>
  </si>
  <si>
    <t>Компьютерная программа ТТН для учета сыпучих грузов, карьеров</t>
  </si>
  <si>
    <t>Компьютерная программа ТТН для учета контейнеров</t>
  </si>
  <si>
    <t>Цена программы 4800 грн (один вид услуг, например квартплата) + 1200 на каждый последующий. вид услуг)</t>
  </si>
  <si>
    <t>Украина, 02175, г.Киев, ул. Ревуцкого 7</t>
  </si>
  <si>
    <t>Компьютерная программа по обмену валют(с разделением доллара+300 грн)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</si>
</sst>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1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4"/>
      <name val="Arial"/>
      <family val="2"/>
    </font>
    <font>
      <sz val="10"/>
      <name val="Arial Cyr"/>
      <family val="0"/>
    </font>
    <font>
      <u val="single"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6" fillId="0" borderId="0" xfId="15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Alignment="1" applyProtection="1">
      <alignment horizontal="right" wrapText="1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0" xfId="0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center"/>
      <protection hidden="1" locked="0"/>
    </xf>
    <xf numFmtId="0" fontId="0" fillId="0" borderId="1" xfId="0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1" xfId="0" applyBorder="1" applyAlignment="1" applyProtection="1">
      <alignment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3" fillId="0" borderId="0" xfId="15" applyAlignment="1" applyProtection="1">
      <alignment horizontal="center"/>
      <protection hidden="1"/>
    </xf>
    <xf numFmtId="0" fontId="0" fillId="0" borderId="1" xfId="0" applyBorder="1" applyAlignment="1" applyProtection="1">
      <alignment horizontal="right"/>
      <protection hidden="1"/>
    </xf>
    <xf numFmtId="0" fontId="0" fillId="3" borderId="1" xfId="0" applyFont="1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 wrapText="1"/>
      <protection hidden="1"/>
    </xf>
    <xf numFmtId="0" fontId="6" fillId="0" borderId="0" xfId="0" applyFont="1" applyAlignment="1" applyProtection="1">
      <alignment horizontal="center" wrapText="1"/>
      <protection locked="0"/>
    </xf>
    <xf numFmtId="14" fontId="6" fillId="0" borderId="2" xfId="0" applyNumberFormat="1" applyFont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right" wrapText="1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0" fillId="3" borderId="1" xfId="0" applyFont="1" applyFill="1" applyBorder="1" applyAlignment="1" applyProtection="1">
      <alignment horizontal="right" wrapText="1"/>
      <protection hidden="1"/>
    </xf>
    <xf numFmtId="3" fontId="0" fillId="3" borderId="1" xfId="0" applyNumberFormat="1" applyFill="1" applyBorder="1" applyAlignment="1" applyProtection="1">
      <alignment horizontal="right" wrapText="1"/>
      <protection hidden="1"/>
    </xf>
    <xf numFmtId="3" fontId="0" fillId="0" borderId="1" xfId="0" applyNumberFormat="1" applyBorder="1" applyAlignment="1" applyProtection="1">
      <alignment wrapText="1"/>
      <protection hidden="1"/>
    </xf>
    <xf numFmtId="0" fontId="0" fillId="3" borderId="1" xfId="0" applyNumberFormat="1" applyFill="1" applyBorder="1" applyAlignment="1" applyProtection="1">
      <alignment wrapText="1"/>
      <protection hidden="1"/>
    </xf>
    <xf numFmtId="0" fontId="3" fillId="3" borderId="1" xfId="15" applyFont="1" applyFill="1" applyBorder="1" applyAlignment="1" applyProtection="1">
      <alignment wrapText="1"/>
      <protection hidden="1"/>
    </xf>
    <xf numFmtId="0" fontId="3" fillId="3" borderId="1" xfId="15" applyFill="1" applyBorder="1" applyAlignment="1" applyProtection="1">
      <alignment wrapText="1"/>
      <protection hidden="1"/>
    </xf>
    <xf numFmtId="0" fontId="3" fillId="3" borderId="1" xfId="15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 wrapText="1"/>
      <protection hidden="1"/>
    </xf>
    <xf numFmtId="0" fontId="0" fillId="0" borderId="4" xfId="0" applyFill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left" wrapText="1"/>
      <protection hidden="1"/>
    </xf>
    <xf numFmtId="0" fontId="0" fillId="2" borderId="1" xfId="0" applyFill="1" applyBorder="1" applyAlignment="1" applyProtection="1">
      <alignment horizontal="center"/>
      <protection hidden="1" locked="0"/>
    </xf>
    <xf numFmtId="0" fontId="0" fillId="4" borderId="1" xfId="0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 applyProtection="1">
      <alignment horizontal="left" wrapText="1"/>
      <protection hidden="1"/>
    </xf>
    <xf numFmtId="0" fontId="0" fillId="5" borderId="1" xfId="0" applyFont="1" applyFill="1" applyBorder="1" applyAlignment="1" applyProtection="1">
      <alignment horizontal="center"/>
      <protection hidden="1"/>
    </xf>
    <xf numFmtId="0" fontId="0" fillId="6" borderId="1" xfId="0" applyFont="1" applyFill="1" applyBorder="1" applyAlignment="1" applyProtection="1">
      <alignment horizontal="left" wrapText="1"/>
      <protection hidden="1"/>
    </xf>
    <xf numFmtId="0" fontId="3" fillId="0" borderId="1" xfId="15" applyBorder="1" applyAlignment="1">
      <alignment horizontal="left"/>
    </xf>
    <xf numFmtId="0" fontId="3" fillId="3" borderId="1" xfId="15" applyFill="1" applyBorder="1" applyAlignment="1" applyProtection="1">
      <alignment horizontal="left" wrapText="1"/>
      <protection hidden="1"/>
    </xf>
    <xf numFmtId="0" fontId="3" fillId="3" borderId="1" xfId="15" applyFont="1" applyFill="1" applyBorder="1" applyAlignment="1" applyProtection="1">
      <alignment horizontal="left" wrapText="1"/>
      <protection hidden="1"/>
    </xf>
    <xf numFmtId="0" fontId="0" fillId="0" borderId="1" xfId="0" applyFill="1" applyBorder="1" applyAlignment="1" applyProtection="1">
      <alignment horizontal="left" wrapText="1"/>
      <protection hidden="1"/>
    </xf>
    <xf numFmtId="0" fontId="0" fillId="2" borderId="1" xfId="0" applyFont="1" applyFill="1" applyBorder="1" applyAlignment="1" applyProtection="1">
      <alignment horizontal="center" wrapText="1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3" fillId="3" borderId="1" xfId="15" applyFont="1" applyFill="1" applyBorder="1" applyAlignment="1" applyProtection="1">
      <alignment horizontal="left"/>
      <protection hidden="1"/>
    </xf>
    <xf numFmtId="0" fontId="3" fillId="3" borderId="5" xfId="15" applyFill="1" applyBorder="1" applyAlignment="1" applyProtection="1">
      <alignment wrapText="1"/>
      <protection hidden="1"/>
    </xf>
    <xf numFmtId="0" fontId="3" fillId="3" borderId="7" xfId="15" applyFill="1" applyBorder="1" applyAlignment="1" applyProtection="1">
      <alignment wrapText="1"/>
      <protection hidden="1"/>
    </xf>
    <xf numFmtId="0" fontId="0" fillId="7" borderId="1" xfId="0" applyFill="1" applyBorder="1" applyAlignment="1" applyProtection="1">
      <alignment horizontal="center" wrapText="1"/>
      <protection hidden="1"/>
    </xf>
    <xf numFmtId="0" fontId="0" fillId="8" borderId="1" xfId="0" applyFont="1" applyFill="1" applyBorder="1" applyAlignment="1" applyProtection="1">
      <alignment horizontal="center"/>
      <protection hidden="1"/>
    </xf>
    <xf numFmtId="0" fontId="0" fillId="9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wrapText="1"/>
      <protection hidden="1"/>
    </xf>
    <xf numFmtId="0" fontId="0" fillId="10" borderId="1" xfId="0" applyFont="1" applyFill="1" applyBorder="1" applyAlignment="1" applyProtection="1">
      <alignment horizontal="center"/>
      <protection hidden="1"/>
    </xf>
    <xf numFmtId="0" fontId="3" fillId="3" borderId="5" xfId="15" applyFont="1" applyFill="1" applyBorder="1" applyAlignment="1" applyProtection="1">
      <alignment horizontal="left" wrapText="1"/>
      <protection hidden="1"/>
    </xf>
    <xf numFmtId="0" fontId="3" fillId="3" borderId="7" xfId="15" applyFont="1" applyFill="1" applyBorder="1" applyAlignment="1" applyProtection="1">
      <alignment horizontal="left" wrapText="1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0</xdr:rowOff>
    </xdr:from>
    <xdr:to>
      <xdr:col>5</xdr:col>
      <xdr:colOff>361950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0"/>
          <a:ext cx="113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8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335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111.com.ua/" TargetMode="External" /><Relationship Id="rId2" Type="http://schemas.openxmlformats.org/officeDocument/2006/relationships/hyperlink" Target="mailto:1111@1111.com.ua" TargetMode="External" /><Relationship Id="rId3" Type="http://schemas.openxmlformats.org/officeDocument/2006/relationships/hyperlink" Target="http://www.tekstemp.kiev.ua/l.html" TargetMode="External" /><Relationship Id="rId4" Type="http://schemas.openxmlformats.org/officeDocument/2006/relationships/hyperlink" Target="http://www.tekstemp.kiev.ua/g.html" TargetMode="External" /><Relationship Id="rId5" Type="http://schemas.openxmlformats.org/officeDocument/2006/relationships/hyperlink" Target="http://www.tekstemp.kiev.ua/pt.html" TargetMode="External" /><Relationship Id="rId6" Type="http://schemas.openxmlformats.org/officeDocument/2006/relationships/hyperlink" Target="http://www.tekstemp.kiev.ua/hi.html" TargetMode="External" /><Relationship Id="rId7" Type="http://schemas.openxmlformats.org/officeDocument/2006/relationships/hyperlink" Target="http://www.tekstemp.kiev.ua/l2.html" TargetMode="External" /><Relationship Id="rId8" Type="http://schemas.openxmlformats.org/officeDocument/2006/relationships/hyperlink" Target="http://www.tekstemp.kiev.ua/ne.html" TargetMode="External" /><Relationship Id="rId9" Type="http://schemas.openxmlformats.org/officeDocument/2006/relationships/hyperlink" Target="http://www.tekstemp.kiev.ua/gttn.html" TargetMode="External" /><Relationship Id="rId10" Type="http://schemas.openxmlformats.org/officeDocument/2006/relationships/hyperlink" Target="http://www.tekstemp.kiev.ua/glttn.html" TargetMode="External" /><Relationship Id="rId11" Type="http://schemas.openxmlformats.org/officeDocument/2006/relationships/hyperlink" Target="http://www.tekstemp.kiev.ua/trpo.html" TargetMode="External" /><Relationship Id="rId12" Type="http://schemas.openxmlformats.org/officeDocument/2006/relationships/hyperlink" Target="http://www.tekstemp.kiev.ua/gl.html" TargetMode="External" /><Relationship Id="rId13" Type="http://schemas.openxmlformats.org/officeDocument/2006/relationships/hyperlink" Target="http://www.tekstemp.kiev.ua/ttn.html" TargetMode="External" /><Relationship Id="rId14" Type="http://schemas.openxmlformats.org/officeDocument/2006/relationships/hyperlink" Target="http://www.tekstemp.kiev.ua/gttn.html" TargetMode="External" /><Relationship Id="rId15" Type="http://schemas.openxmlformats.org/officeDocument/2006/relationships/hyperlink" Target="http://www.tekstemp.kiev.ua/gttn.html" TargetMode="External" /><Relationship Id="rId16" Type="http://schemas.openxmlformats.org/officeDocument/2006/relationships/hyperlink" Target="http://www.tekstemp.kiev.ua/glttn.html" TargetMode="External" /><Relationship Id="rId17" Type="http://schemas.openxmlformats.org/officeDocument/2006/relationships/hyperlink" Target="http://www.tekstemp.kiev.ua/ttn.html" TargetMode="External" /><Relationship Id="rId18" Type="http://schemas.openxmlformats.org/officeDocument/2006/relationships/hyperlink" Target="http://www.tekstemp.kiev.ua/gttn.html" TargetMode="External" /><Relationship Id="rId19" Type="http://schemas.openxmlformats.org/officeDocument/2006/relationships/hyperlink" Target="http://www.tekstemp.kiev.ua/gl.html" TargetMode="External" /><Relationship Id="rId20" Type="http://schemas.openxmlformats.org/officeDocument/2006/relationships/hyperlink" Target="http://www.tekstemp.kiev.ua/a.html" TargetMode="External" /><Relationship Id="rId21" Type="http://schemas.openxmlformats.org/officeDocument/2006/relationships/hyperlink" Target="http://www.tekstemp.kiev.ua/a.html" TargetMode="External" /><Relationship Id="rId22" Type="http://schemas.openxmlformats.org/officeDocument/2006/relationships/hyperlink" Target="http://www.tekstemp.kiev.ua/l.html" TargetMode="External" /><Relationship Id="rId23" Type="http://schemas.openxmlformats.org/officeDocument/2006/relationships/hyperlink" Target="http://www.tekstemp.kiev.ua/g.html" TargetMode="External" /><Relationship Id="rId24" Type="http://schemas.openxmlformats.org/officeDocument/2006/relationships/hyperlink" Target="http://www.tekstemp.kiev.ua/h.html" TargetMode="External" /><Relationship Id="rId25" Type="http://schemas.openxmlformats.org/officeDocument/2006/relationships/hyperlink" Target="http://www.tekstemp.kiev.ua/h.html" TargetMode="External" /><Relationship Id="rId26" Type="http://schemas.openxmlformats.org/officeDocument/2006/relationships/hyperlink" Target="http://www.tekstemp.kiev.ua/tr2.html" TargetMode="External" /><Relationship Id="rId27" Type="http://schemas.openxmlformats.org/officeDocument/2006/relationships/hyperlink" Target="http://www.tekstemp.kiev.ua/tr2.html" TargetMode="External" /><Relationship Id="rId28" Type="http://schemas.openxmlformats.org/officeDocument/2006/relationships/hyperlink" Target="http://www.tekstemp.kiev.ua/trpo.html" TargetMode="External" /><Relationship Id="rId29" Type="http://schemas.openxmlformats.org/officeDocument/2006/relationships/hyperlink" Target="http://www.tekstemp.kiev.ua/tr2.html" TargetMode="External" /><Relationship Id="rId30" Type="http://schemas.openxmlformats.org/officeDocument/2006/relationships/drawing" Target="../drawings/drawing1.xm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workbookViewId="0" topLeftCell="A50">
      <selection activeCell="A60" sqref="A60:C60"/>
    </sheetView>
  </sheetViews>
  <sheetFormatPr defaultColWidth="9.140625" defaultRowHeight="12.75"/>
  <cols>
    <col min="1" max="1" width="20.421875" style="2" customWidth="1"/>
    <col min="2" max="2" width="91.28125" style="2" customWidth="1"/>
    <col min="3" max="3" width="10.28125" style="2" customWidth="1"/>
    <col min="4" max="4" width="3.00390625" style="2" customWidth="1"/>
    <col min="5" max="7" width="11.57421875" style="2" customWidth="1"/>
    <col min="8" max="8" width="20.8515625" style="2" customWidth="1"/>
    <col min="9" max="9" width="3.7109375" style="2" customWidth="1"/>
    <col min="10" max="10" width="26.57421875" style="2" customWidth="1"/>
    <col min="11" max="11" width="7.7109375" style="2" customWidth="1"/>
    <col min="12" max="12" width="9.57421875" style="2" customWidth="1"/>
    <col min="13" max="16384" width="11.57421875" style="2" customWidth="1"/>
  </cols>
  <sheetData>
    <row r="1" spans="2:3" ht="12.75">
      <c r="B1" s="41" t="s">
        <v>7</v>
      </c>
      <c r="C1" s="41"/>
    </row>
    <row r="2" spans="2:3" ht="12.75">
      <c r="B2" s="41" t="s">
        <v>74</v>
      </c>
      <c r="C2" s="41"/>
    </row>
    <row r="3" spans="2:3" ht="12.75">
      <c r="B3" s="5" t="s">
        <v>67</v>
      </c>
      <c r="C3" s="19"/>
    </row>
    <row r="4" ht="12.75">
      <c r="B4" s="5"/>
    </row>
    <row r="5" ht="12.75">
      <c r="B5" s="6" t="s">
        <v>68</v>
      </c>
    </row>
    <row r="6" spans="2:3" ht="16.5" customHeight="1">
      <c r="B6" s="43" t="s">
        <v>20</v>
      </c>
      <c r="C6" s="43"/>
    </row>
    <row r="7" spans="2:3" ht="10.5" customHeight="1">
      <c r="B7" s="44"/>
      <c r="C7" s="44"/>
    </row>
    <row r="8" spans="2:3" ht="9.75" customHeight="1">
      <c r="B8" s="7" t="s">
        <v>14</v>
      </c>
      <c r="C8" s="23"/>
    </row>
    <row r="9" spans="2:12" ht="15" customHeight="1">
      <c r="B9" s="19" t="s">
        <v>19</v>
      </c>
      <c r="C9" s="24"/>
      <c r="E9" s="34" t="s">
        <v>18</v>
      </c>
      <c r="F9" s="34"/>
      <c r="G9" s="34"/>
      <c r="H9" s="34"/>
      <c r="I9" s="34"/>
      <c r="J9" s="34"/>
      <c r="K9" s="34"/>
      <c r="L9" s="34"/>
    </row>
    <row r="10" spans="1:12" ht="12.75" customHeight="1">
      <c r="A10" s="42" t="s">
        <v>55</v>
      </c>
      <c r="B10" s="42"/>
      <c r="C10" s="26" t="s">
        <v>27</v>
      </c>
      <c r="E10" s="34"/>
      <c r="F10" s="34"/>
      <c r="G10" s="34"/>
      <c r="H10" s="34"/>
      <c r="I10" s="34"/>
      <c r="J10" s="34"/>
      <c r="K10" s="34"/>
      <c r="L10" s="34"/>
    </row>
    <row r="11" spans="1:12" ht="12.75" customHeight="1">
      <c r="A11" s="45"/>
      <c r="B11" s="46"/>
      <c r="C11" s="46"/>
      <c r="E11" s="36" t="s">
        <v>0</v>
      </c>
      <c r="F11" s="36" t="s">
        <v>1</v>
      </c>
      <c r="G11" s="36" t="s">
        <v>2</v>
      </c>
      <c r="H11" s="36" t="s">
        <v>3</v>
      </c>
      <c r="I11" s="1"/>
      <c r="J11" s="38" t="s">
        <v>11</v>
      </c>
      <c r="K11" s="39">
        <v>550</v>
      </c>
      <c r="L11" s="40" t="s">
        <v>51</v>
      </c>
    </row>
    <row r="12" spans="1:12" ht="12.75" customHeight="1">
      <c r="A12" s="42" t="s">
        <v>30</v>
      </c>
      <c r="B12" s="42"/>
      <c r="C12" s="42"/>
      <c r="E12" s="37"/>
      <c r="F12" s="37"/>
      <c r="G12" s="37"/>
      <c r="H12" s="37"/>
      <c r="I12" s="1"/>
      <c r="J12" s="38"/>
      <c r="K12" s="39"/>
      <c r="L12" s="40"/>
    </row>
    <row r="13" spans="1:12" ht="12.75" customHeight="1">
      <c r="A13" s="58" t="s">
        <v>31</v>
      </c>
      <c r="B13" s="33"/>
      <c r="C13" s="21">
        <v>400</v>
      </c>
      <c r="E13" s="3">
        <f>IF(K14=0,"",1)</f>
      </c>
      <c r="F13" s="3"/>
      <c r="G13" s="10"/>
      <c r="H13" s="10">
        <f aca="true" t="shared" si="0" ref="H13:H45">IF(E13&lt;&gt;"",$K$11-G13,"")</f>
      </c>
      <c r="I13" s="1"/>
      <c r="J13" s="38"/>
      <c r="K13" s="39"/>
      <c r="L13" s="40"/>
    </row>
    <row r="14" spans="1:12" ht="12.75" customHeight="1">
      <c r="A14" s="58" t="s">
        <v>32</v>
      </c>
      <c r="B14" s="33"/>
      <c r="C14" s="21">
        <v>430</v>
      </c>
      <c r="E14" s="3">
        <f>IF($K$14&gt;1,2,"")</f>
      </c>
      <c r="F14" s="3">
        <f>IF(E14&lt;&gt;"",10,"")</f>
      </c>
      <c r="G14" s="11">
        <f aca="true" t="shared" si="1" ref="G14:G45">IF(E14&lt;&gt;"",$K$11/100*F14,"")</f>
      </c>
      <c r="H14" s="10">
        <f t="shared" si="0"/>
      </c>
      <c r="I14" s="1"/>
      <c r="J14" s="13" t="s">
        <v>52</v>
      </c>
      <c r="K14" s="12"/>
      <c r="L14" s="40"/>
    </row>
    <row r="15" spans="1:12" ht="12.75" customHeight="1">
      <c r="A15" s="52" t="s">
        <v>33</v>
      </c>
      <c r="B15" s="52"/>
      <c r="C15" s="27">
        <v>470</v>
      </c>
      <c r="E15" s="3">
        <f>IF($K$14&gt;2,3,"")</f>
      </c>
      <c r="F15" s="3">
        <f>IF(E15&lt;&gt;"",20,"")</f>
      </c>
      <c r="G15" s="11">
        <f t="shared" si="1"/>
      </c>
      <c r="H15" s="10">
        <f t="shared" si="0"/>
      </c>
      <c r="I15" s="1"/>
      <c r="J15" s="17" t="s">
        <v>12</v>
      </c>
      <c r="K15" s="18">
        <f>IF(K14=0,"",(SUM(H13:H69)))</f>
      </c>
      <c r="L15" s="40"/>
    </row>
    <row r="16" spans="1:12" ht="12.75" customHeight="1">
      <c r="A16" s="33" t="s">
        <v>34</v>
      </c>
      <c r="B16" s="33"/>
      <c r="C16" s="21">
        <v>400</v>
      </c>
      <c r="E16" s="3">
        <f>IF($K$14&gt;3,4,"")</f>
      </c>
      <c r="F16" s="3">
        <f>IF(E16&lt;&gt;"",30,"")</f>
      </c>
      <c r="G16" s="11">
        <f t="shared" si="1"/>
      </c>
      <c r="H16" s="10">
        <f t="shared" si="0"/>
      </c>
      <c r="I16" s="1"/>
      <c r="J16" s="14"/>
      <c r="K16" s="15"/>
      <c r="L16" s="16"/>
    </row>
    <row r="17" spans="1:14" ht="12.75" customHeight="1">
      <c r="A17" s="33" t="s">
        <v>35</v>
      </c>
      <c r="B17" s="33"/>
      <c r="C17" s="21">
        <v>420</v>
      </c>
      <c r="E17" s="3">
        <f>IF($K$14&gt;4,5,"")</f>
      </c>
      <c r="F17" s="3">
        <f>IF(E17&lt;&gt;"",40,"")</f>
      </c>
      <c r="G17" s="11">
        <f t="shared" si="1"/>
      </c>
      <c r="H17" s="10">
        <f t="shared" si="0"/>
      </c>
      <c r="I17" s="1"/>
      <c r="J17" s="35"/>
      <c r="K17" s="35"/>
      <c r="L17" s="35"/>
      <c r="M17" s="35"/>
      <c r="N17" s="35"/>
    </row>
    <row r="18" spans="1:14" ht="24" customHeight="1">
      <c r="A18" s="33" t="s">
        <v>66</v>
      </c>
      <c r="B18" s="33"/>
      <c r="C18" s="21">
        <v>440</v>
      </c>
      <c r="E18" s="3">
        <f>IF($K$14&gt;5,6,"")</f>
      </c>
      <c r="F18" s="3">
        <f>IF(E18&lt;&gt;"",50,"")</f>
      </c>
      <c r="G18" s="11">
        <f t="shared" si="1"/>
      </c>
      <c r="H18" s="10">
        <f t="shared" si="0"/>
      </c>
      <c r="I18" s="1"/>
      <c r="J18" s="35"/>
      <c r="K18" s="35"/>
      <c r="L18" s="35"/>
      <c r="M18" s="35"/>
      <c r="N18" s="35"/>
    </row>
    <row r="19" spans="1:9" ht="23.25" customHeight="1">
      <c r="A19" s="32" t="s">
        <v>50</v>
      </c>
      <c r="B19" s="32"/>
      <c r="C19" s="25">
        <v>460</v>
      </c>
      <c r="E19" s="3">
        <f>IF($K$14&gt;6,7,"")</f>
      </c>
      <c r="F19" s="3">
        <f>IF(E19&lt;&gt;"",60,"")</f>
      </c>
      <c r="G19" s="11">
        <f t="shared" si="1"/>
      </c>
      <c r="H19" s="10">
        <f t="shared" si="0"/>
      </c>
      <c r="I19" s="1"/>
    </row>
    <row r="20" spans="1:11" ht="24" customHeight="1">
      <c r="A20" s="32" t="s">
        <v>36</v>
      </c>
      <c r="B20" s="32"/>
      <c r="C20" s="22">
        <v>410</v>
      </c>
      <c r="E20" s="3">
        <f>IF($K$14&gt;7,8,"")</f>
      </c>
      <c r="F20" s="3">
        <f aca="true" t="shared" si="2" ref="F20:F45">IF(E20&lt;&gt;"",70,"")</f>
      </c>
      <c r="G20" s="11">
        <f t="shared" si="1"/>
      </c>
      <c r="H20" s="10">
        <f t="shared" si="0"/>
      </c>
      <c r="I20" s="1"/>
      <c r="K20" s="4"/>
    </row>
    <row r="21" spans="1:9" ht="12" customHeight="1">
      <c r="A21" s="31" t="s">
        <v>56</v>
      </c>
      <c r="B21" s="32"/>
      <c r="C21" s="17">
        <v>550</v>
      </c>
      <c r="E21" s="3">
        <f>IF($K$14&gt;8,9,"")</f>
      </c>
      <c r="F21" s="3">
        <f t="shared" si="2"/>
      </c>
      <c r="G21" s="11">
        <f t="shared" si="1"/>
      </c>
      <c r="H21" s="10">
        <f t="shared" si="0"/>
      </c>
      <c r="I21" s="1"/>
    </row>
    <row r="22" spans="1:9" ht="24.75" customHeight="1">
      <c r="A22" s="32" t="s">
        <v>49</v>
      </c>
      <c r="B22" s="32"/>
      <c r="C22" s="25">
        <v>580</v>
      </c>
      <c r="E22" s="3">
        <f>IF($K$14&gt;9,10,"")</f>
      </c>
      <c r="F22" s="3">
        <f t="shared" si="2"/>
      </c>
      <c r="G22" s="11">
        <f t="shared" si="1"/>
      </c>
      <c r="H22" s="10">
        <f t="shared" si="0"/>
      </c>
      <c r="I22" s="1"/>
    </row>
    <row r="23" spans="1:9" ht="30.75" customHeight="1">
      <c r="A23" s="32" t="s">
        <v>47</v>
      </c>
      <c r="B23" s="32"/>
      <c r="C23" s="25">
        <v>600</v>
      </c>
      <c r="E23" s="3">
        <f>IF($K$14&gt;10,11,"")</f>
      </c>
      <c r="F23" s="3">
        <f t="shared" si="2"/>
      </c>
      <c r="G23" s="11">
        <f t="shared" si="1"/>
      </c>
      <c r="H23" s="10">
        <f t="shared" si="0"/>
      </c>
      <c r="I23" s="1"/>
    </row>
    <row r="24" spans="1:9" ht="26.25" customHeight="1">
      <c r="A24" s="59" t="s">
        <v>48</v>
      </c>
      <c r="B24" s="60"/>
      <c r="C24" s="25">
        <v>630</v>
      </c>
      <c r="E24" s="3">
        <f>IF($K$14&gt;11,12,"")</f>
      </c>
      <c r="F24" s="3">
        <f t="shared" si="2"/>
      </c>
      <c r="G24" s="11">
        <f t="shared" si="1"/>
      </c>
      <c r="H24" s="10">
        <f t="shared" si="0"/>
      </c>
      <c r="I24" s="1"/>
    </row>
    <row r="25" spans="1:9" ht="18" customHeight="1">
      <c r="A25" s="55" t="s">
        <v>65</v>
      </c>
      <c r="B25" s="55"/>
      <c r="C25" s="55"/>
      <c r="E25" s="3">
        <f>IF($K$14&gt;12,13,"")</f>
      </c>
      <c r="F25" s="3">
        <f t="shared" si="2"/>
      </c>
      <c r="G25" s="11">
        <f t="shared" si="1"/>
      </c>
      <c r="H25" s="10">
        <f t="shared" si="0"/>
      </c>
      <c r="I25" s="1"/>
    </row>
    <row r="26" spans="1:9" ht="14.25" customHeight="1">
      <c r="A26" s="55"/>
      <c r="B26" s="55"/>
      <c r="C26" s="55"/>
      <c r="E26" s="3">
        <f>IF($K$14&gt;13,14,"")</f>
      </c>
      <c r="F26" s="3">
        <f t="shared" si="2"/>
      </c>
      <c r="G26" s="11">
        <f t="shared" si="1"/>
      </c>
      <c r="H26" s="10">
        <f t="shared" si="0"/>
      </c>
      <c r="I26" s="1"/>
    </row>
    <row r="27" spans="1:9" ht="12.75" customHeight="1">
      <c r="A27" s="57" t="s">
        <v>53</v>
      </c>
      <c r="B27" s="57"/>
      <c r="C27" s="57"/>
      <c r="E27" s="3">
        <f>IF($K$14&gt;14,15,"")</f>
      </c>
      <c r="F27" s="3">
        <f t="shared" si="2"/>
      </c>
      <c r="G27" s="11">
        <f t="shared" si="1"/>
      </c>
      <c r="H27" s="10">
        <f t="shared" si="0"/>
      </c>
      <c r="I27" s="1"/>
    </row>
    <row r="28" spans="1:9" ht="12.75" customHeight="1">
      <c r="A28" s="58" t="s">
        <v>31</v>
      </c>
      <c r="B28" s="33"/>
      <c r="C28" s="25">
        <v>3900</v>
      </c>
      <c r="E28" s="3">
        <f>IF($K$14&gt;15,16,"")</f>
      </c>
      <c r="F28" s="3">
        <f t="shared" si="2"/>
      </c>
      <c r="G28" s="11">
        <f t="shared" si="1"/>
      </c>
      <c r="H28" s="10">
        <f t="shared" si="0"/>
      </c>
      <c r="I28" s="1"/>
    </row>
    <row r="29" spans="1:9" ht="12.75" customHeight="1">
      <c r="A29" s="58" t="s">
        <v>32</v>
      </c>
      <c r="B29" s="33"/>
      <c r="C29" s="17">
        <v>4700</v>
      </c>
      <c r="E29" s="3">
        <f>IF($K$14&gt;16,17,"")</f>
      </c>
      <c r="F29" s="3">
        <f t="shared" si="2"/>
      </c>
      <c r="G29" s="11">
        <f t="shared" si="1"/>
      </c>
      <c r="H29" s="10">
        <f t="shared" si="0"/>
      </c>
      <c r="I29" s="1"/>
    </row>
    <row r="30" spans="1:9" ht="12.75" customHeight="1">
      <c r="A30" s="52" t="s">
        <v>33</v>
      </c>
      <c r="B30" s="52"/>
      <c r="C30" s="25">
        <v>5200</v>
      </c>
      <c r="E30" s="3">
        <f>IF($K$14&gt;17,18,"")</f>
      </c>
      <c r="F30" s="3">
        <f t="shared" si="2"/>
      </c>
      <c r="G30" s="11">
        <f t="shared" si="1"/>
      </c>
      <c r="H30" s="10">
        <f t="shared" si="0"/>
      </c>
      <c r="I30" s="1"/>
    </row>
    <row r="31" spans="1:9" ht="12.75" customHeight="1">
      <c r="A31" s="33" t="s">
        <v>34</v>
      </c>
      <c r="B31" s="33"/>
      <c r="C31" s="25">
        <v>3900</v>
      </c>
      <c r="E31" s="3">
        <f>IF($K$14&gt;18,19,"")</f>
      </c>
      <c r="F31" s="3">
        <f t="shared" si="2"/>
      </c>
      <c r="G31" s="11">
        <f t="shared" si="1"/>
      </c>
      <c r="H31" s="10">
        <f t="shared" si="0"/>
      </c>
      <c r="I31" s="1"/>
    </row>
    <row r="32" spans="1:9" ht="12.75" customHeight="1">
      <c r="A32" s="33" t="s">
        <v>35</v>
      </c>
      <c r="B32" s="33"/>
      <c r="C32" s="17">
        <v>4300</v>
      </c>
      <c r="E32" s="3">
        <f>IF($K$14&gt;19,20,"")</f>
      </c>
      <c r="F32" s="3">
        <f t="shared" si="2"/>
      </c>
      <c r="G32" s="11">
        <f t="shared" si="1"/>
      </c>
      <c r="H32" s="10">
        <f t="shared" si="0"/>
      </c>
      <c r="I32" s="1"/>
    </row>
    <row r="33" spans="1:9" ht="12.75" customHeight="1">
      <c r="A33" s="32" t="s">
        <v>50</v>
      </c>
      <c r="B33" s="32"/>
      <c r="C33" s="17">
        <v>7400</v>
      </c>
      <c r="E33" s="3">
        <f>IF($K$14&gt;20,21,"")</f>
      </c>
      <c r="F33" s="3">
        <f t="shared" si="2"/>
      </c>
      <c r="G33" s="11">
        <f t="shared" si="1"/>
      </c>
      <c r="H33" s="10">
        <f t="shared" si="0"/>
      </c>
      <c r="I33" s="1"/>
    </row>
    <row r="34" spans="1:9" ht="12.75" customHeight="1">
      <c r="A34" s="32" t="s">
        <v>36</v>
      </c>
      <c r="B34" s="32"/>
      <c r="C34" s="22">
        <v>4800</v>
      </c>
      <c r="E34" s="3">
        <f>IF($K$14&gt;21,22,"")</f>
      </c>
      <c r="F34" s="3">
        <f t="shared" si="2"/>
      </c>
      <c r="G34" s="11">
        <f t="shared" si="1"/>
      </c>
      <c r="H34" s="10">
        <f t="shared" si="0"/>
      </c>
      <c r="I34" s="1"/>
    </row>
    <row r="35" spans="1:9" ht="12.75" customHeight="1">
      <c r="A35" s="31" t="s">
        <v>56</v>
      </c>
      <c r="B35" s="32"/>
      <c r="C35" s="17">
        <v>4700</v>
      </c>
      <c r="E35" s="3">
        <f>IF($K$14&gt;22,23,"")</f>
      </c>
      <c r="F35" s="3">
        <f t="shared" si="2"/>
      </c>
      <c r="G35" s="11">
        <f t="shared" si="1"/>
      </c>
      <c r="H35" s="10">
        <f t="shared" si="0"/>
      </c>
      <c r="I35" s="1"/>
    </row>
    <row r="36" spans="1:9" ht="12.75" customHeight="1">
      <c r="A36" s="32" t="s">
        <v>49</v>
      </c>
      <c r="B36" s="32"/>
      <c r="C36" s="25">
        <v>5500</v>
      </c>
      <c r="E36" s="3">
        <f>IF($K$14&gt;23,24,"")</f>
      </c>
      <c r="F36" s="3">
        <f t="shared" si="2"/>
      </c>
      <c r="G36" s="11">
        <f t="shared" si="1"/>
      </c>
      <c r="H36" s="10">
        <f t="shared" si="0"/>
      </c>
      <c r="I36" s="1"/>
    </row>
    <row r="37" spans="1:9" ht="12" customHeight="1">
      <c r="A37" s="32" t="s">
        <v>47</v>
      </c>
      <c r="B37" s="32"/>
      <c r="C37" s="25">
        <v>6100</v>
      </c>
      <c r="E37" s="3">
        <f>IF($K$14&gt;24,25,"")</f>
      </c>
      <c r="F37" s="3">
        <f t="shared" si="2"/>
      </c>
      <c r="G37" s="11">
        <f t="shared" si="1"/>
      </c>
      <c r="H37" s="10">
        <f t="shared" si="0"/>
      </c>
      <c r="I37" s="1"/>
    </row>
    <row r="38" spans="1:9" ht="12.75" customHeight="1">
      <c r="A38" s="31" t="s">
        <v>57</v>
      </c>
      <c r="B38" s="32"/>
      <c r="C38" s="25">
        <v>6800</v>
      </c>
      <c r="E38" s="3">
        <f>IF($K$14&gt;25,26,"")</f>
      </c>
      <c r="F38" s="3">
        <f t="shared" si="2"/>
      </c>
      <c r="G38" s="11">
        <f t="shared" si="1"/>
      </c>
      <c r="H38" s="10">
        <f t="shared" si="0"/>
      </c>
      <c r="I38" s="1"/>
    </row>
    <row r="39" spans="1:9" ht="12.75" customHeight="1">
      <c r="A39" s="56" t="s">
        <v>69</v>
      </c>
      <c r="B39" s="56"/>
      <c r="C39" s="56"/>
      <c r="E39" s="3"/>
      <c r="F39" s="3"/>
      <c r="G39" s="11"/>
      <c r="H39" s="10"/>
      <c r="I39" s="1"/>
    </row>
    <row r="40" spans="1:9" ht="26.25" customHeight="1">
      <c r="A40" s="66" t="s">
        <v>70</v>
      </c>
      <c r="B40" s="67"/>
      <c r="C40" s="28">
        <v>30000</v>
      </c>
      <c r="E40" s="3"/>
      <c r="F40" s="3"/>
      <c r="G40" s="11"/>
      <c r="H40" s="10"/>
      <c r="I40" s="1"/>
    </row>
    <row r="41" spans="1:9" ht="12.75" customHeight="1">
      <c r="A41" s="66" t="s">
        <v>71</v>
      </c>
      <c r="B41" s="67"/>
      <c r="C41" s="28">
        <v>25000</v>
      </c>
      <c r="E41" s="3"/>
      <c r="F41" s="3"/>
      <c r="G41" s="11"/>
      <c r="H41" s="10"/>
      <c r="I41" s="1"/>
    </row>
    <row r="42" spans="1:9" ht="12.75" customHeight="1">
      <c r="A42" s="66" t="s">
        <v>72</v>
      </c>
      <c r="B42" s="67"/>
      <c r="C42" s="28">
        <v>27000</v>
      </c>
      <c r="E42" s="3"/>
      <c r="F42" s="3"/>
      <c r="G42" s="11"/>
      <c r="H42" s="10"/>
      <c r="I42" s="1"/>
    </row>
    <row r="43" spans="1:9" ht="12.75" customHeight="1">
      <c r="A43" s="56" t="s">
        <v>54</v>
      </c>
      <c r="B43" s="56"/>
      <c r="C43" s="56"/>
      <c r="E43" s="3">
        <f>IF($K$14&gt;26,27,"")</f>
      </c>
      <c r="F43" s="3">
        <f t="shared" si="2"/>
      </c>
      <c r="G43" s="11">
        <f t="shared" si="1"/>
      </c>
      <c r="H43" s="10">
        <f t="shared" si="0"/>
      </c>
      <c r="I43" s="1"/>
    </row>
    <row r="44" spans="1:9" ht="12.75" customHeight="1">
      <c r="A44" s="54" t="s">
        <v>37</v>
      </c>
      <c r="B44" s="53"/>
      <c r="C44" s="30">
        <v>10</v>
      </c>
      <c r="E44" s="3">
        <f>IF($K$14&gt;27,28,"")</f>
      </c>
      <c r="F44" s="3">
        <f t="shared" si="2"/>
      </c>
      <c r="G44" s="11">
        <f t="shared" si="1"/>
      </c>
      <c r="H44" s="10">
        <f t="shared" si="0"/>
      </c>
      <c r="I44" s="1"/>
    </row>
    <row r="45" spans="1:9" ht="12.75">
      <c r="A45" s="54" t="s">
        <v>38</v>
      </c>
      <c r="B45" s="53"/>
      <c r="C45" s="30">
        <v>10</v>
      </c>
      <c r="E45" s="3">
        <f>IF($K$14&gt;29,30,"")</f>
      </c>
      <c r="F45" s="3">
        <f t="shared" si="2"/>
      </c>
      <c r="G45" s="11">
        <f t="shared" si="1"/>
      </c>
      <c r="H45" s="10">
        <f t="shared" si="0"/>
      </c>
      <c r="I45" s="1"/>
    </row>
    <row r="46" spans="1:9" ht="12.75">
      <c r="A46" s="53" t="s">
        <v>39</v>
      </c>
      <c r="B46" s="53"/>
      <c r="C46" s="30">
        <v>10</v>
      </c>
      <c r="E46" s="3"/>
      <c r="F46" s="3"/>
      <c r="G46" s="11"/>
      <c r="H46" s="10"/>
      <c r="I46" s="1"/>
    </row>
    <row r="47" spans="1:9" ht="12.75" customHeight="1">
      <c r="A47" s="54" t="s">
        <v>40</v>
      </c>
      <c r="B47" s="53"/>
      <c r="C47" s="22">
        <v>20</v>
      </c>
      <c r="E47" s="3">
        <f>IF($K$14&gt;30,31,"")</f>
      </c>
      <c r="F47" s="3">
        <f>IF(E47&lt;&gt;"",70,"")</f>
      </c>
      <c r="G47" s="11">
        <f>IF(E47&lt;&gt;"",$K$11/100*F47,"")</f>
      </c>
      <c r="H47" s="10">
        <f>IF(E47&lt;&gt;"",$K$11-G47,"")</f>
      </c>
      <c r="I47" s="1"/>
    </row>
    <row r="48" spans="1:9" ht="12.75" customHeight="1">
      <c r="A48" s="51" t="s">
        <v>29</v>
      </c>
      <c r="B48" s="51"/>
      <c r="C48" s="51"/>
      <c r="E48" s="3">
        <f>IF($K$14&gt;34,35,"")</f>
      </c>
      <c r="F48" s="3">
        <f>IF(E48&lt;&gt;"",70,"")</f>
      </c>
      <c r="G48" s="11">
        <f>IF(E48&lt;&gt;"",$K$11/100*F48,"")</f>
      </c>
      <c r="H48" s="10">
        <f>IF(E48&lt;&gt;"",$K$11-G48,"")</f>
      </c>
      <c r="I48" s="1"/>
    </row>
    <row r="49" spans="1:9" ht="12.75" customHeight="1">
      <c r="A49" s="38" t="s">
        <v>73</v>
      </c>
      <c r="B49" s="38"/>
      <c r="C49" s="38"/>
      <c r="E49" s="3">
        <f>IF($K$14&gt;35,36,"")</f>
      </c>
      <c r="F49" s="3">
        <f>IF(E49&lt;&gt;"",70,"")</f>
      </c>
      <c r="G49" s="11">
        <f>IF(E49&lt;&gt;"",$K$11/100*F49,"")</f>
      </c>
      <c r="H49" s="10">
        <f>IF(E49&lt;&gt;"",$K$11-G49,"")</f>
      </c>
      <c r="I49" s="1"/>
    </row>
    <row r="50" spans="1:9" ht="12.75" customHeight="1">
      <c r="A50" s="38" t="s">
        <v>42</v>
      </c>
      <c r="B50" s="38" t="s">
        <v>21</v>
      </c>
      <c r="C50" s="29">
        <v>15000</v>
      </c>
      <c r="E50" s="3"/>
      <c r="F50" s="3"/>
      <c r="G50" s="11"/>
      <c r="H50" s="10"/>
      <c r="I50" s="1"/>
    </row>
    <row r="51" spans="1:9" ht="12.75" customHeight="1">
      <c r="A51" s="50" t="s">
        <v>13</v>
      </c>
      <c r="B51" s="50"/>
      <c r="C51" s="50"/>
      <c r="I51" s="1"/>
    </row>
    <row r="52" spans="1:9" ht="12.75" customHeight="1">
      <c r="A52" s="38" t="s">
        <v>8</v>
      </c>
      <c r="B52" s="49"/>
      <c r="C52" s="8">
        <v>200</v>
      </c>
      <c r="I52" s="1"/>
    </row>
    <row r="53" spans="1:9" ht="12.75" customHeight="1">
      <c r="A53" s="38" t="s">
        <v>9</v>
      </c>
      <c r="B53" s="49"/>
      <c r="C53" s="8">
        <v>200</v>
      </c>
      <c r="I53" s="1"/>
    </row>
    <row r="54" spans="1:9" ht="12.75">
      <c r="A54" s="47" t="s">
        <v>24</v>
      </c>
      <c r="B54" s="47"/>
      <c r="C54" s="47"/>
      <c r="I54" s="1"/>
    </row>
    <row r="55" spans="1:9" ht="27" customHeight="1">
      <c r="A55" s="38" t="s">
        <v>46</v>
      </c>
      <c r="B55" s="38" t="s">
        <v>21</v>
      </c>
      <c r="C55" s="8">
        <v>600</v>
      </c>
      <c r="I55" s="1"/>
    </row>
    <row r="56" spans="1:8" ht="26.25" customHeight="1">
      <c r="A56" s="48" t="s">
        <v>63</v>
      </c>
      <c r="B56" s="48" t="s">
        <v>22</v>
      </c>
      <c r="C56" s="8">
        <v>500</v>
      </c>
      <c r="E56" s="3"/>
      <c r="F56" s="3"/>
      <c r="G56" s="11"/>
      <c r="H56" s="10"/>
    </row>
    <row r="57" spans="1:8" ht="13.5" customHeight="1">
      <c r="A57" s="48" t="s">
        <v>64</v>
      </c>
      <c r="B57" s="48" t="s">
        <v>23</v>
      </c>
      <c r="C57" s="20" t="s">
        <v>25</v>
      </c>
      <c r="E57" s="3"/>
      <c r="F57" s="3"/>
      <c r="G57" s="11"/>
      <c r="H57" s="10"/>
    </row>
    <row r="58" spans="1:8" ht="13.5" customHeight="1">
      <c r="A58" s="65" t="s">
        <v>28</v>
      </c>
      <c r="B58" s="65"/>
      <c r="C58" s="65"/>
      <c r="E58" s="3"/>
      <c r="F58" s="3"/>
      <c r="G58" s="11"/>
      <c r="H58" s="10"/>
    </row>
    <row r="59" spans="1:8" ht="13.5" customHeight="1">
      <c r="A59" s="38" t="s">
        <v>75</v>
      </c>
      <c r="B59" s="49"/>
      <c r="C59" s="8">
        <v>3500</v>
      </c>
      <c r="E59" s="3"/>
      <c r="F59" s="3"/>
      <c r="G59" s="11"/>
      <c r="H59" s="10"/>
    </row>
    <row r="60" spans="1:8" ht="12.75">
      <c r="A60" s="62" t="s">
        <v>10</v>
      </c>
      <c r="B60" s="62"/>
      <c r="C60" s="62"/>
      <c r="E60" s="3"/>
      <c r="F60" s="3"/>
      <c r="G60" s="11"/>
      <c r="H60" s="10"/>
    </row>
    <row r="61" spans="1:8" ht="12.75">
      <c r="A61" s="38" t="s">
        <v>5</v>
      </c>
      <c r="B61" s="49"/>
      <c r="C61" s="8">
        <v>300</v>
      </c>
      <c r="E61" s="3"/>
      <c r="F61" s="3"/>
      <c r="G61" s="11"/>
      <c r="H61" s="10"/>
    </row>
    <row r="62" spans="1:8" ht="25.5" customHeight="1">
      <c r="A62" s="38" t="s">
        <v>6</v>
      </c>
      <c r="B62" s="49"/>
      <c r="C62" s="8">
        <v>300</v>
      </c>
      <c r="E62" s="3"/>
      <c r="F62"/>
      <c r="G62" s="11"/>
      <c r="H62" s="10"/>
    </row>
    <row r="63" spans="1:8" ht="12.75">
      <c r="A63" s="63" t="s">
        <v>16</v>
      </c>
      <c r="B63" s="63"/>
      <c r="C63" s="63"/>
      <c r="E63" s="3"/>
      <c r="F63"/>
      <c r="G63" s="11"/>
      <c r="H63" s="10"/>
    </row>
    <row r="64" spans="1:8" ht="11.25" customHeight="1">
      <c r="A64" s="64" t="s">
        <v>62</v>
      </c>
      <c r="B64" s="64"/>
      <c r="C64" s="8">
        <v>1100</v>
      </c>
      <c r="E64" s="3"/>
      <c r="F64" s="3"/>
      <c r="G64" s="11"/>
      <c r="H64" s="10"/>
    </row>
    <row r="65" spans="1:8" ht="12.75">
      <c r="A65" s="38" t="s">
        <v>61</v>
      </c>
      <c r="B65" s="38"/>
      <c r="C65" s="8">
        <v>500</v>
      </c>
      <c r="E65" s="3"/>
      <c r="F65" s="3"/>
      <c r="G65" s="11"/>
      <c r="H65" s="10"/>
    </row>
    <row r="66" spans="1:8" ht="12.75">
      <c r="A66" s="38" t="s">
        <v>15</v>
      </c>
      <c r="B66" s="38"/>
      <c r="C66" s="8">
        <v>400</v>
      </c>
      <c r="E66" s="3"/>
      <c r="F66" s="3"/>
      <c r="G66" s="11"/>
      <c r="H66" s="10"/>
    </row>
    <row r="67" spans="1:8" ht="11.25" customHeight="1">
      <c r="A67" s="38" t="s">
        <v>44</v>
      </c>
      <c r="B67" s="38"/>
      <c r="C67" s="8">
        <v>3200</v>
      </c>
      <c r="E67" s="3"/>
      <c r="F67" s="3"/>
      <c r="G67" s="11"/>
      <c r="H67" s="10"/>
    </row>
    <row r="68" spans="1:8" ht="12.75">
      <c r="A68" s="38" t="s">
        <v>60</v>
      </c>
      <c r="B68" s="38"/>
      <c r="C68" s="9">
        <v>800</v>
      </c>
      <c r="H68" s="10"/>
    </row>
    <row r="69" spans="1:8" ht="12.75">
      <c r="A69" s="38" t="s">
        <v>4</v>
      </c>
      <c r="B69" s="49"/>
      <c r="C69" s="9">
        <v>850</v>
      </c>
      <c r="H69" s="10"/>
    </row>
    <row r="70" spans="1:3" ht="12.75">
      <c r="A70" s="38" t="s">
        <v>43</v>
      </c>
      <c r="B70" s="49"/>
      <c r="C70" s="9">
        <v>700</v>
      </c>
    </row>
    <row r="71" spans="1:6" ht="12.75" customHeight="1">
      <c r="A71" s="38" t="s">
        <v>45</v>
      </c>
      <c r="B71" s="38"/>
      <c r="C71" s="9">
        <v>400</v>
      </c>
      <c r="F71" s="3"/>
    </row>
    <row r="72" spans="1:6" ht="12.75" customHeight="1">
      <c r="A72" s="38" t="s">
        <v>41</v>
      </c>
      <c r="B72" s="49"/>
      <c r="C72" s="8">
        <v>740</v>
      </c>
      <c r="F72" s="3"/>
    </row>
    <row r="73" spans="1:6" ht="12.75" customHeight="1">
      <c r="A73" s="38" t="s">
        <v>58</v>
      </c>
      <c r="B73" s="49"/>
      <c r="C73" s="8">
        <v>500</v>
      </c>
      <c r="F73" s="3"/>
    </row>
    <row r="74" spans="1:6" ht="24" customHeight="1">
      <c r="A74" s="38" t="s">
        <v>59</v>
      </c>
      <c r="B74" s="49"/>
      <c r="C74" s="8">
        <v>700</v>
      </c>
      <c r="F74" s="3"/>
    </row>
    <row r="75" spans="1:6" ht="12.75" customHeight="1">
      <c r="A75" s="38" t="s">
        <v>17</v>
      </c>
      <c r="B75" s="49"/>
      <c r="C75" s="8">
        <v>900</v>
      </c>
      <c r="F75" s="3"/>
    </row>
    <row r="76" spans="1:6" ht="12.75" customHeight="1">
      <c r="A76" s="61" t="s">
        <v>26</v>
      </c>
      <c r="B76" s="61"/>
      <c r="C76" s="61"/>
      <c r="F76" s="3"/>
    </row>
    <row r="77" ht="12.75" customHeight="1">
      <c r="F77" s="3"/>
    </row>
    <row r="78" ht="12.75">
      <c r="F78" s="3"/>
    </row>
    <row r="84" ht="12.75" customHeight="1"/>
    <row r="85" ht="12.75" customHeight="1"/>
    <row r="87" ht="12.75" customHeight="1"/>
    <row r="90" ht="12.75" customHeight="1"/>
    <row r="91" ht="12.75" customHeight="1"/>
  </sheetData>
  <sheetProtection password="CF6A" sheet="1" objects="1" scenarios="1"/>
  <mergeCells count="79">
    <mergeCell ref="A39:C39"/>
    <mergeCell ref="A40:B40"/>
    <mergeCell ref="A41:B41"/>
    <mergeCell ref="A42:B42"/>
    <mergeCell ref="A37:B37"/>
    <mergeCell ref="A38:B38"/>
    <mergeCell ref="A30:B30"/>
    <mergeCell ref="A32:B32"/>
    <mergeCell ref="A31:B31"/>
    <mergeCell ref="A35:B35"/>
    <mergeCell ref="A36:B36"/>
    <mergeCell ref="A34:B34"/>
    <mergeCell ref="A71:B71"/>
    <mergeCell ref="A57:B57"/>
    <mergeCell ref="A65:B65"/>
    <mergeCell ref="A59:B59"/>
    <mergeCell ref="A58:C58"/>
    <mergeCell ref="A66:B66"/>
    <mergeCell ref="A12:C12"/>
    <mergeCell ref="A13:B13"/>
    <mergeCell ref="A14:B14"/>
    <mergeCell ref="A70:B70"/>
    <mergeCell ref="A17:B17"/>
    <mergeCell ref="A69:B69"/>
    <mergeCell ref="A64:B64"/>
    <mergeCell ref="A67:B67"/>
    <mergeCell ref="A68:B68"/>
    <mergeCell ref="A50:B50"/>
    <mergeCell ref="A24:B24"/>
    <mergeCell ref="A76:C76"/>
    <mergeCell ref="A75:B75"/>
    <mergeCell ref="A60:C60"/>
    <mergeCell ref="A61:B61"/>
    <mergeCell ref="A62:B62"/>
    <mergeCell ref="A72:B72"/>
    <mergeCell ref="A73:B73"/>
    <mergeCell ref="A74:B74"/>
    <mergeCell ref="A63:C63"/>
    <mergeCell ref="A46:B46"/>
    <mergeCell ref="A47:B47"/>
    <mergeCell ref="A25:C26"/>
    <mergeCell ref="A43:C43"/>
    <mergeCell ref="A44:B44"/>
    <mergeCell ref="A45:B45"/>
    <mergeCell ref="A27:C27"/>
    <mergeCell ref="A29:B29"/>
    <mergeCell ref="A28:B28"/>
    <mergeCell ref="A33:B33"/>
    <mergeCell ref="A11:C11"/>
    <mergeCell ref="A54:C54"/>
    <mergeCell ref="A55:B55"/>
    <mergeCell ref="A56:B56"/>
    <mergeCell ref="A53:B53"/>
    <mergeCell ref="A51:C51"/>
    <mergeCell ref="A52:B52"/>
    <mergeCell ref="A48:C48"/>
    <mergeCell ref="A49:C49"/>
    <mergeCell ref="A15:B15"/>
    <mergeCell ref="B1:C1"/>
    <mergeCell ref="A10:B10"/>
    <mergeCell ref="B2:C2"/>
    <mergeCell ref="B6:C6"/>
    <mergeCell ref="B7:C7"/>
    <mergeCell ref="E9:L10"/>
    <mergeCell ref="J17:N18"/>
    <mergeCell ref="E11:E12"/>
    <mergeCell ref="F11:F12"/>
    <mergeCell ref="G11:G12"/>
    <mergeCell ref="H11:H12"/>
    <mergeCell ref="J11:J13"/>
    <mergeCell ref="K11:K13"/>
    <mergeCell ref="L11:L15"/>
    <mergeCell ref="A21:B21"/>
    <mergeCell ref="A22:B22"/>
    <mergeCell ref="A23:B23"/>
    <mergeCell ref="A16:B16"/>
    <mergeCell ref="A19:B19"/>
    <mergeCell ref="A20:B20"/>
    <mergeCell ref="A18:B18"/>
  </mergeCells>
  <hyperlinks>
    <hyperlink ref="B3" r:id="rId1" display=" http://1111.com.ua"/>
    <hyperlink ref="B9" r:id="rId2" display="1111@1111.com.ua"/>
    <hyperlink ref="A13:B13" r:id="rId3" display="Путевой лист легкового автомобиля, типовая форма №3, учет топлива (ver.L)"/>
    <hyperlink ref="A14:B14" r:id="rId4" display="Путевой лист грузового автомобиля  типовая форма №2-ТН, учет топлива (ver.G)"/>
    <hyperlink ref="A44:B44" r:id="rId5" display="Учет топливных талонов (ver.Т)"/>
    <hyperlink ref="A45:B45" r:id="rId6" display="Учет шин (ver.S)"/>
    <hyperlink ref="A47:B47" r:id="rId7" display="Для авто с ГБО, у которых одновременно используется 2 вида топлива (газ/бензин)(ver.2)"/>
    <hyperlink ref="A46:B46" r:id="rId8" display="Функция &quot;напоминание&quot; (ver.N)"/>
    <hyperlink ref="A23:B24" r:id="rId9" display="Учетный лист тракториста-машиниста (полевые работы), в т.ч. для комбайна, аналитика агротехнических работ (ver.ТР)"/>
    <hyperlink ref="A24:B24" r:id="rId10" display="Путевой лист легкового автомобиля, типовая форма №3, грузового автомобиля  типовая форма №2-ТН, +ТТН (товарно-транспортная накладная)"/>
    <hyperlink ref="A20:B20" r:id="rId11" display="Учетный лист тракториста-машиниста (полевые работы), в т.ч. для комбайна, аналитика агротехнических работ (ver.ТР)"/>
    <hyperlink ref="A15:B15" r:id="rId12" display="Путевой лист легковых (форма №3) и грузовых авто (форма №2-ТН) в одной программе (ver.GL)"/>
    <hyperlink ref="A21:B21" r:id="rId13" display="Компьютерная программа товарно-транспортная накладная ТТН Украина, Типовая форма №1-ТН"/>
    <hyperlink ref="A22:B22" r:id="rId14" display="Путевой лист легкового автомобиля, типовая форма №3 +ТТН (товарно-транспортная накладная)"/>
    <hyperlink ref="A37:B38" r:id="rId15" display="Учетный лист тракториста-машиниста (полевые работы), в т.ч. для комбайна, аналитика агротехнических работ (ver.ТР)"/>
    <hyperlink ref="A38:B38" r:id="rId16" display="Путевой лист легкового автомобиля, типовая форма №3, грузового автомобиля  типовая форма №2-ТН, +ТТН (товарно-транспортная накладная)"/>
    <hyperlink ref="A35:B35" r:id="rId17" display="Компьютерная программа товарно-транспортная накладная ТТН Украина, Типовая форма №1-ТН"/>
    <hyperlink ref="A36:B36" r:id="rId18" display="Путевой лист легкового автомобиля, типовая форма №3 +ТТН (товарно-транспортная накладная)"/>
    <hyperlink ref="A30:B30" r:id="rId19" display="Путевой лист легковых (форма №3) и грузовых авто (форма №2-ТН) в одной программе (ver.GL)"/>
    <hyperlink ref="A16:B16" r:id="rId20" display="Путевой лист автобуса ( форма №3), учет топлива  (ver.A)"/>
    <hyperlink ref="A31:B31" r:id="rId21" display="Путевой лист автобуса ( форма №3), учет топлива  (ver.A)"/>
    <hyperlink ref="A28:B28" r:id="rId22" display="Путевой лист легкового автомобиля, типовая форма №3, учет топлива (ver.L)"/>
    <hyperlink ref="A29:B29" r:id="rId23" display="Путевой лист грузового автомобиля  типовая форма №2-ТН, учет топлива (ver.G)"/>
    <hyperlink ref="A17:B17" r:id="rId24" display="Путевой лист автобуса (форма №6 (спец) - &quot;незагального користування&quot; (ver.H)"/>
    <hyperlink ref="A32:B32" r:id="rId25" display="Путевой лист автобуса (форма №6 (спец) - &quot;незагального користування&quot; (ver.H)"/>
    <hyperlink ref="A19:B19" r:id="rId26" display="Путевой лист легкового, грузового авто, трактора/техники в одной программе"/>
    <hyperlink ref="A33:B33" r:id="rId27" display="Путевой лист легкового, грузового авто, трактора/техники в одной программе"/>
    <hyperlink ref="A34:B34" r:id="rId28" display="Учетный лист тракториста-машиниста (полевые работы), в т.ч. для комбайна, аналитика агротехнических работ (ver.ТР)"/>
    <hyperlink ref="A18:B18" r:id="rId29" display="Путевой лист трактора, машины, погрузчика, агрегата (расчет топлива от отработанных м/час"/>
  </hyperlinks>
  <printOptions/>
  <pageMargins left="0.7874015748031497" right="0.3937007874015748" top="0.35433070866141736" bottom="0" header="0" footer="0"/>
  <pageSetup firstPageNumber="1" useFirstPageNumber="1" horizontalDpi="300" verticalDpi="300" orientation="portrait" paperSize="9" scale="93" r:id="rId31"/>
  <headerFooter alignWithMargins="0">
    <oddHeader>&amp;C&amp;"Times New Roman,обычный"&amp;12
</oddHeader>
  </headerFooter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kovid</cp:lastModifiedBy>
  <cp:lastPrinted>2015-06-05T15:32:51Z</cp:lastPrinted>
  <dcterms:created xsi:type="dcterms:W3CDTF">2010-06-30T11:38:03Z</dcterms:created>
  <dcterms:modified xsi:type="dcterms:W3CDTF">2024-01-27T20:43:00Z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